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ivangold/Documents/Прайс 2024/"/>
    </mc:Choice>
  </mc:AlternateContent>
  <xr:revisionPtr revIDLastSave="0" documentId="13_ncr:1_{AF11DBDF-98CA-F742-A892-A3F89D6FDE2C}" xr6:coauthVersionLast="47" xr6:coauthVersionMax="47" xr10:uidLastSave="{00000000-0000-0000-0000-000000000000}"/>
  <bookViews>
    <workbookView xWindow="1920" yWindow="500" windowWidth="17440" windowHeight="19420" xr2:uid="{00000000-000D-0000-FFFF-FFFF00000000}"/>
  </bookViews>
  <sheets>
    <sheet name="2024" sheetId="1" r:id="rId1"/>
    <sheet name="Доп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" l="1"/>
  <c r="J25" i="1"/>
  <c r="H25" i="1"/>
  <c r="G25" i="1"/>
  <c r="I22" i="1"/>
  <c r="H22" i="1"/>
  <c r="K21" i="1"/>
  <c r="J21" i="1"/>
  <c r="I21" i="1"/>
  <c r="H21" i="1"/>
  <c r="G21" i="1"/>
  <c r="F21" i="1"/>
  <c r="E21" i="1"/>
  <c r="C21" i="1"/>
  <c r="G12" i="1"/>
  <c r="N12" i="1"/>
  <c r="N21" i="1"/>
  <c r="L21" i="1"/>
  <c r="N27" i="1"/>
  <c r="M27" i="1"/>
  <c r="L27" i="1"/>
  <c r="K27" i="1"/>
  <c r="N25" i="1"/>
  <c r="M25" i="1"/>
  <c r="L25" i="1"/>
  <c r="N22" i="1"/>
  <c r="M22" i="1"/>
  <c r="L22" i="1"/>
  <c r="K22" i="1"/>
  <c r="M21" i="1"/>
  <c r="M12" i="1"/>
  <c r="N10" i="1"/>
  <c r="M10" i="1"/>
  <c r="N9" i="1"/>
  <c r="N20" i="1"/>
  <c r="N14" i="1"/>
  <c r="N8" i="1"/>
  <c r="M20" i="1"/>
  <c r="M14" i="1"/>
  <c r="M9" i="1"/>
  <c r="M8" i="1"/>
  <c r="L14" i="1"/>
  <c r="K14" i="1"/>
  <c r="J14" i="1"/>
  <c r="I14" i="1"/>
  <c r="C20" i="1"/>
  <c r="L20" i="1"/>
  <c r="K20" i="1"/>
  <c r="J20" i="1"/>
  <c r="I20" i="1"/>
  <c r="H20" i="1"/>
  <c r="G20" i="1"/>
  <c r="F20" i="1"/>
  <c r="E20" i="1"/>
  <c r="C27" i="1"/>
  <c r="E27" i="1"/>
  <c r="F27" i="1"/>
  <c r="G27" i="1"/>
  <c r="H27" i="1"/>
  <c r="I27" i="1"/>
  <c r="J27" i="1"/>
  <c r="E25" i="1"/>
  <c r="E22" i="1"/>
  <c r="F22" i="1"/>
  <c r="G22" i="1"/>
  <c r="J22" i="1"/>
  <c r="C25" i="1"/>
  <c r="F25" i="1"/>
  <c r="I25" i="1"/>
  <c r="C22" i="1"/>
  <c r="C14" i="1"/>
  <c r="D14" i="1"/>
  <c r="E14" i="1"/>
  <c r="G14" i="1"/>
  <c r="H14" i="1"/>
  <c r="C12" i="1"/>
  <c r="D12" i="1"/>
  <c r="E12" i="1"/>
  <c r="F12" i="1"/>
  <c r="H12" i="1"/>
  <c r="I12" i="1"/>
  <c r="K12" i="1"/>
  <c r="J12" i="1"/>
  <c r="J9" i="1"/>
  <c r="J10" i="1"/>
  <c r="L12" i="1"/>
  <c r="L8" i="1"/>
  <c r="K8" i="1"/>
  <c r="J8" i="1"/>
  <c r="I8" i="1"/>
  <c r="H8" i="1"/>
  <c r="G8" i="1"/>
  <c r="F8" i="1"/>
  <c r="E8" i="1"/>
  <c r="D8" i="1"/>
  <c r="C8" i="1"/>
  <c r="L9" i="1"/>
  <c r="I9" i="1"/>
  <c r="H9" i="1"/>
  <c r="G9" i="1"/>
  <c r="F9" i="1"/>
  <c r="E9" i="1"/>
  <c r="D9" i="1"/>
  <c r="C9" i="1"/>
  <c r="F10" i="1"/>
  <c r="G10" i="1"/>
  <c r="H10" i="1"/>
  <c r="I10" i="1"/>
  <c r="K10" i="1"/>
  <c r="L10" i="1"/>
  <c r="F14" i="1"/>
  <c r="K9" i="1"/>
  <c r="E10" i="1"/>
  <c r="D10" i="1"/>
  <c r="C10" i="1"/>
</calcChain>
</file>

<file path=xl/sharedStrings.xml><?xml version="1.0" encoding="utf-8"?>
<sst xmlns="http://schemas.openxmlformats.org/spreadsheetml/2006/main" count="186" uniqueCount="118">
  <si>
    <t xml:space="preserve">        Цены указаны в рублях РФ с учетом всех налогов.</t>
  </si>
  <si>
    <t>Легковые автомобили</t>
  </si>
  <si>
    <t>Вид работ</t>
  </si>
  <si>
    <t>Ед. изм.</t>
  </si>
  <si>
    <t>D12-13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</si>
  <si>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</si>
  <si>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</si>
  <si>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</si>
  <si>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</si>
  <si>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</si>
  <si>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</si>
  <si>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</si>
  <si>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</si>
  <si>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</si>
  <si>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Снять + поставить</t>
  </si>
  <si>
    <t>колесо</t>
  </si>
  <si>
    <t>Балансировка с учетом грузов</t>
  </si>
  <si>
    <t>Демонтаж + монтаж</t>
  </si>
  <si>
    <t>Комплекс 
«Снять и Поставить» *</t>
  </si>
  <si>
    <t xml:space="preserve"> 4 колеса</t>
  </si>
  <si>
    <t>Комплекс 
«Балансировка» **</t>
  </si>
  <si>
    <t>Комплекс «Переобувка»</t>
  </si>
  <si>
    <r>
      <rPr>
        <sz val="12"/>
        <color rgb="FF000000"/>
        <rFont val="Nunito"/>
      </rPr>
      <t xml:space="preserve">Колесо демонтаж + монтаж низкий профиль (до 45) </t>
    </r>
    <r>
      <rPr>
        <u/>
        <sz val="12"/>
        <color rgb="FF000000"/>
        <rFont val="Nunito"/>
      </rPr>
      <t>или</t>
    </r>
    <r>
      <rPr>
        <sz val="12"/>
        <color rgb="FF000000"/>
        <rFont val="Nunito"/>
      </rPr>
      <t xml:space="preserve"> RUNFLAT (усиленная)</t>
    </r>
  </si>
  <si>
    <r>
      <rPr>
        <b/>
        <sz val="12"/>
        <color rgb="FF000000"/>
        <rFont val="Nunito"/>
      </rPr>
      <t xml:space="preserve">Комплекс «Переобувка» низкий профиль (до 45) </t>
    </r>
    <r>
      <rPr>
        <b/>
        <u/>
        <sz val="12"/>
        <color rgb="FF000000"/>
        <rFont val="Nunito"/>
      </rPr>
      <t>или</t>
    </r>
    <r>
      <rPr>
        <b/>
        <sz val="12"/>
        <color rgb="FF000000"/>
        <rFont val="Nunito"/>
      </rPr>
      <t xml:space="preserve"> RUNFLAT (усиленная)</t>
    </r>
  </si>
  <si>
    <r>
      <rPr>
        <sz val="12"/>
        <color rgb="FF000000"/>
        <rFont val="Nunito"/>
      </rPr>
      <t xml:space="preserve">Колесо демонтаж + монтаж низкий профиль (до 45) </t>
    </r>
    <r>
      <rPr>
        <u/>
        <sz val="12"/>
        <color rgb="FF000000"/>
        <rFont val="Nunito"/>
      </rPr>
      <t>и</t>
    </r>
    <r>
      <rPr>
        <sz val="12"/>
        <color rgb="FF000000"/>
        <rFont val="Nunito"/>
      </rPr>
      <t xml:space="preserve"> RUNFLAT (усиленная)</t>
    </r>
  </si>
  <si>
    <r>
      <rPr>
        <b/>
        <sz val="12"/>
        <color rgb="FF000000"/>
        <rFont val="Nunito"/>
      </rPr>
      <t xml:space="preserve">Комплекс «Переобувка» низкий профиль (до 45) </t>
    </r>
    <r>
      <rPr>
        <b/>
        <u/>
        <sz val="12"/>
        <color rgb="FF000000"/>
        <rFont val="Nunito"/>
      </rPr>
      <t>и</t>
    </r>
    <r>
      <rPr>
        <b/>
        <sz val="12"/>
        <color rgb="FF000000"/>
        <rFont val="Nunito"/>
      </rPr>
      <t xml:space="preserve"> RUNFLAT (усиленная)</t>
    </r>
  </si>
  <si>
    <r>
      <rPr>
        <b/>
        <sz val="14"/>
        <color rgb="FF000000"/>
        <rFont val="Nunito"/>
      </rPr>
      <t xml:space="preserve">Микроавтобусы </t>
    </r>
    <r>
      <rPr>
        <sz val="14"/>
        <color rgb="FF000000"/>
        <rFont val="Nunito"/>
      </rPr>
      <t>(</t>
    </r>
    <r>
      <rPr>
        <i/>
        <sz val="14"/>
        <color rgb="FF000000"/>
        <rFont val="Nunito"/>
      </rPr>
      <t>минивэны</t>
    </r>
    <r>
      <rPr>
        <sz val="14"/>
        <color rgb="FF000000"/>
        <rFont val="Nunito"/>
      </rPr>
      <t>)</t>
    </r>
    <r>
      <rPr>
        <b/>
        <sz val="14"/>
        <color rgb="FF000000"/>
        <rFont val="Nunito"/>
      </rPr>
      <t xml:space="preserve"> и внедорожники </t>
    </r>
    <r>
      <rPr>
        <sz val="14"/>
        <color rgb="FF000000"/>
        <rFont val="Nunito"/>
      </rPr>
      <t>(</t>
    </r>
    <r>
      <rPr>
        <i/>
        <sz val="14"/>
        <color rgb="FF000000"/>
        <rFont val="Nunito"/>
      </rPr>
      <t>кроссоверы, паркетники</t>
    </r>
    <r>
      <rPr>
        <sz val="14"/>
        <color rgb="FF000000"/>
        <rFont val="Nunito"/>
      </rPr>
      <t>)</t>
    </r>
  </si>
  <si>
    <t>D12-13-14</t>
  </si>
  <si>
    <t>Комплекс «Снять и Поставить» *</t>
  </si>
  <si>
    <t>Комплекс «Балансировка» **</t>
  </si>
  <si>
    <t>Балансировка "Грязевая резина" AT/MT/XT (профиль от 65), "С" (усиленная)</t>
  </si>
  <si>
    <r>
      <rPr>
        <sz val="12"/>
        <color theme="1"/>
        <rFont val="Nunito"/>
      </rPr>
      <t xml:space="preserve">Демонтаж + монтаж низкий профиль (до 45) </t>
    </r>
    <r>
      <rPr>
        <u/>
        <sz val="12"/>
        <color theme="1"/>
        <rFont val="Nunito"/>
      </rPr>
      <t>или</t>
    </r>
    <r>
      <rPr>
        <sz val="12"/>
        <color theme="1"/>
        <rFont val="Nunito"/>
      </rPr>
      <t xml:space="preserve"> RUNFLAT или "C"(усиленная)</t>
    </r>
  </si>
  <si>
    <r>
      <rPr>
        <b/>
        <sz val="12"/>
        <color rgb="FF000000"/>
        <rFont val="Nunito"/>
      </rPr>
      <t xml:space="preserve">Комплекс «Переобувка» "Грязевая" (профиль от 65) </t>
    </r>
    <r>
      <rPr>
        <b/>
        <u/>
        <sz val="12"/>
        <color rgb="FF000000"/>
        <rFont val="Nunito"/>
      </rPr>
      <t>или</t>
    </r>
    <r>
      <rPr>
        <b/>
        <sz val="12"/>
        <color rgb="FF000000"/>
        <rFont val="Nunito"/>
      </rPr>
      <t xml:space="preserve"> низкий профиль (до 45) </t>
    </r>
    <r>
      <rPr>
        <b/>
        <u/>
        <sz val="12"/>
        <color rgb="FF000000"/>
        <rFont val="Nunito"/>
      </rPr>
      <t>или</t>
    </r>
    <r>
      <rPr>
        <b/>
        <sz val="12"/>
        <color rgb="FF000000"/>
        <rFont val="Nunito"/>
      </rPr>
      <t xml:space="preserve"> RUNFLAT (усиленная)</t>
    </r>
  </si>
  <si>
    <t>Демонтаж + монтаж низкий профиль (до 45) и RUNFLAT (усиленная)</t>
  </si>
  <si>
    <r>
      <rPr>
        <b/>
        <sz val="12"/>
        <color rgb="FF000000"/>
        <rFont val="Nunito"/>
      </rPr>
      <t xml:space="preserve">Комплекс «Переобувка» низкий профиль (до 45) </t>
    </r>
    <r>
      <rPr>
        <b/>
        <u/>
        <sz val="12"/>
        <color rgb="FF000000"/>
        <rFont val="Nunito"/>
      </rPr>
      <t>и</t>
    </r>
    <r>
      <rPr>
        <b/>
        <sz val="12"/>
        <color rgb="FF000000"/>
        <rFont val="Nunito"/>
      </rPr>
      <t xml:space="preserve"> RUNFLAT (усиленная)</t>
    </r>
  </si>
  <si>
    <t xml:space="preserve">Комплекс «Переобувка» коммерческий транспорт </t>
  </si>
  <si>
    <t xml:space="preserve"> 6 колес</t>
  </si>
  <si>
    <t>«Профилактич. комплекс»***</t>
  </si>
  <si>
    <r>
      <rPr>
        <sz val="10"/>
        <color rgb="FF000000"/>
        <rFont val="Nunito"/>
      </rPr>
      <t xml:space="preserve"> *   - Комплекс </t>
    </r>
    <r>
      <rPr>
        <b/>
        <sz val="10"/>
        <color rgb="FF000000"/>
        <rFont val="Nunito"/>
      </rPr>
      <t>«Снять и Поставить»</t>
    </r>
    <r>
      <rPr>
        <sz val="10"/>
        <color rgb="FF000000"/>
        <rFont val="Nunito"/>
      </rPr>
      <t xml:space="preserve"> включает в себя: </t>
    </r>
  </si>
  <si>
    <t xml:space="preserve">             снятие и установка 4-х колес на автомобиль + протяжка динанометрическим ключом + проверка давления.</t>
  </si>
  <si>
    <r>
      <rPr>
        <sz val="10"/>
        <color rgb="FF000000"/>
        <rFont val="Nunito"/>
      </rPr>
      <t xml:space="preserve"> **  - Комплекс  </t>
    </r>
    <r>
      <rPr>
        <b/>
        <sz val="10"/>
        <color rgb="FF000000"/>
        <rFont val="Nunito"/>
      </rPr>
      <t>«Балансировка»</t>
    </r>
    <r>
      <rPr>
        <sz val="10"/>
        <color rgb="FF000000"/>
        <rFont val="Nunito"/>
      </rPr>
      <t xml:space="preserve"> включает в себя: </t>
    </r>
  </si>
  <si>
    <t xml:space="preserve">             балансировка + снятие и установка 4-х колес + протяжка динанометрическим ключом + проверка давления + упаковка колес.</t>
  </si>
  <si>
    <r>
      <rPr>
        <sz val="10"/>
        <color rgb="FF000000"/>
        <rFont val="Nunito"/>
      </rPr>
      <t xml:space="preserve"> ***  - </t>
    </r>
    <r>
      <rPr>
        <b/>
        <sz val="10"/>
        <color rgb="FF000000"/>
        <rFont val="Nunito"/>
      </rPr>
      <t>«Профилактический Комплекс»</t>
    </r>
    <r>
      <rPr>
        <sz val="10"/>
        <color rgb="FF000000"/>
        <rFont val="Nunito"/>
      </rPr>
      <t xml:space="preserve"> (Рекомендуется перед дальними поездками или при сезонной смене шин) включает в себя: </t>
    </r>
  </si>
  <si>
    <t xml:space="preserve">             замену вентелей + герметизацию бортов + смазку ступицы от прикипания и ржавчины.</t>
  </si>
  <si>
    <t xml:space="preserve">     Для коммерческого транспорта (Соболь, Газель, Sprinter, Boxer и т.п.) стоимость услуги: </t>
  </si>
  <si>
    <t xml:space="preserve">    снять и поставить колесо составляет - 250 рублей, сдвоенных колёс "спарка" - 350 рублей.</t>
  </si>
  <si>
    <t>Ремонт дисков</t>
  </si>
  <si>
    <t>Правка литых/кованных дисков* (радиальное смещение «вмятина»)</t>
  </si>
  <si>
    <t>1 повр.</t>
  </si>
  <si>
    <t>D13-15</t>
  </si>
  <si>
    <t>D16-17</t>
  </si>
  <si>
    <t>D18-19</t>
  </si>
  <si>
    <t>D20-21</t>
  </si>
  <si>
    <t>D22-24</t>
  </si>
  <si>
    <t>D25-26</t>
  </si>
  <si>
    <t>Правка литых/кованных дисков* (осевое смещение «восьмерка»)</t>
  </si>
  <si>
    <t>Правка/прокатка штампованных дисков</t>
  </si>
  <si>
    <t>Аргонодуговая сварка**</t>
  </si>
  <si>
    <t>1 см.</t>
  </si>
  <si>
    <t>Ремонт шин</t>
  </si>
  <si>
    <t>Подкачка колеса</t>
  </si>
  <si>
    <t>Замена золотника</t>
  </si>
  <si>
    <t>Замена вентиля обычного</t>
  </si>
  <si>
    <t>1 шт.</t>
  </si>
  <si>
    <t>Замена вентиля хром</t>
  </si>
  <si>
    <t>Ремонт камеры</t>
  </si>
  <si>
    <t>Ремонт жгутом***</t>
  </si>
  <si>
    <t>Ремонт якорем***</t>
  </si>
  <si>
    <t>Ремонт грибком***</t>
  </si>
  <si>
    <t>S 400 / M 500 / L 600 / XL 800</t>
  </si>
  <si>
    <t>Ремонт заплаткой обычной***</t>
  </si>
  <si>
    <t>Ремонт заплаткой кордовой***</t>
  </si>
  <si>
    <r>
      <rPr>
        <b/>
        <sz val="12"/>
        <color theme="1"/>
        <rFont val="Nunito"/>
      </rPr>
      <t>S-M 9</t>
    </r>
    <r>
      <rPr>
        <sz val="12"/>
        <color theme="1"/>
        <rFont val="Nunito"/>
      </rPr>
      <t xml:space="preserve">00 / </t>
    </r>
    <r>
      <rPr>
        <b/>
        <sz val="12"/>
        <color theme="1"/>
        <rFont val="Nunito"/>
      </rPr>
      <t xml:space="preserve">L </t>
    </r>
    <r>
      <rPr>
        <sz val="12"/>
        <color theme="1"/>
        <rFont val="Nunito"/>
      </rPr>
      <t xml:space="preserve">1300 / </t>
    </r>
    <r>
      <rPr>
        <b/>
        <sz val="12"/>
        <color theme="1"/>
        <rFont val="Nunito"/>
      </rPr>
      <t xml:space="preserve">XL </t>
    </r>
    <r>
      <rPr>
        <sz val="12"/>
        <color theme="1"/>
        <rFont val="Nunito"/>
      </rPr>
      <t>1700</t>
    </r>
  </si>
  <si>
    <t>Герметизация бортов</t>
  </si>
  <si>
    <t>Ошиповка зимних шин</t>
  </si>
  <si>
    <t>1 шип</t>
  </si>
  <si>
    <t>Вулканизация</t>
  </si>
  <si>
    <t>Заправка кондиционеров</t>
  </si>
  <si>
    <t>Заправка кондиционера, гр</t>
  </si>
  <si>
    <t>1 авто</t>
  </si>
  <si>
    <t>до 500 гр</t>
  </si>
  <si>
    <t>до 1000 гр</t>
  </si>
  <si>
    <t>до 1500 гр</t>
  </si>
  <si>
    <t>Диагностика кондиционера</t>
  </si>
  <si>
    <t>Дополнительные услуги</t>
  </si>
  <si>
    <t>Смазка ступиц</t>
  </si>
  <si>
    <t>Упаковка шин в пакеты</t>
  </si>
  <si>
    <t>Мойка колеса</t>
  </si>
  <si>
    <t>Датчик давления установка</t>
  </si>
  <si>
    <t>Снятие секреток</t>
  </si>
  <si>
    <t>1000-3000</t>
  </si>
  <si>
    <t>Зарядка аккумулятора</t>
  </si>
  <si>
    <r>
      <rPr>
        <sz val="12"/>
        <color rgb="FF000000"/>
        <rFont val="Nunito"/>
      </rPr>
      <t>Запуск двигателя
пусковым устройством</t>
    </r>
  </si>
  <si>
    <t>Замена колодок</t>
  </si>
  <si>
    <t>Пер/зад</t>
  </si>
  <si>
    <t>от 1000</t>
  </si>
  <si>
    <t>Замена тормозных дисков</t>
  </si>
  <si>
    <t>от 1500</t>
  </si>
  <si>
    <r>
      <rPr>
        <sz val="12"/>
        <color rgb="FF000000"/>
        <rFont val="Nunito"/>
      </rPr>
      <t>Прокат инструмента
(Домкрата, ключа и т.п.)</t>
    </r>
  </si>
  <si>
    <t>5 мин.</t>
  </si>
  <si>
    <t>Утилизация шин</t>
  </si>
  <si>
    <t>Утилизация коробок от дисков</t>
  </si>
  <si>
    <t>1 шт</t>
  </si>
  <si>
    <t>Доп. работы</t>
  </si>
  <si>
    <t xml:space="preserve">*-согласно  международным  стандартам  гарантия  и  ответственность  на  правку  литых  и  кованных </t>
  </si>
  <si>
    <t>дисков не распространяются, любой диск в момент работ может лопнуть</t>
  </si>
  <si>
    <t>заказывая услугу правки, клиент осознает все риски и последствия данных работ</t>
  </si>
  <si>
    <t>**-минимальный объем работ по аргоновой сварке 1000 руб., расчет идёт по длине шва c двух сторон (не трещины!)</t>
  </si>
  <si>
    <t>***-цены указаны без учета монтажа/демонтажа и снятия/установки колеса.</t>
  </si>
  <si>
    <t>Администрация</t>
  </si>
  <si>
    <t>D24</t>
  </si>
  <si>
    <t>D23</t>
  </si>
  <si>
    <t xml:space="preserve">     </t>
  </si>
  <si>
    <t>D12-15</t>
  </si>
  <si>
    <t>500/1000</t>
  </si>
  <si>
    <t>По дисконтным картам предоставляется скидка 5%</t>
  </si>
  <si>
    <t>от 25.03.2024</t>
  </si>
  <si>
    <r>
      <rPr>
        <b/>
        <u/>
        <sz val="20"/>
        <color rgb="FFFF0000"/>
        <rFont val="Nunito"/>
      </rPr>
      <t>Прайс-лист</t>
    </r>
    <r>
      <rPr>
        <b/>
        <u/>
        <sz val="20"/>
        <color rgb="FF000000"/>
        <rFont val="Nunito"/>
      </rPr>
      <t xml:space="preserve"> на услуги Шиномонтажа </t>
    </r>
    <r>
      <rPr>
        <b/>
        <u/>
        <sz val="20"/>
        <color rgb="FF0000FF"/>
        <rFont val="Nunito"/>
      </rPr>
      <t>SM24 ВДНХ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</si>
</sst>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Calibri"/>
      <scheme val="minor"/>
    </font>
    <font>
      <b/>
      <u/>
      <sz val="20"/>
      <color rgb="FF000000"/>
      <name val="Nunito"/>
    </font>
    <font>
      <sz val="10"/>
      <color theme="1"/>
      <name val="Times New Roman"/>
      <family val="1"/>
    </font>
    <font>
      <sz val="10"/>
      <color rgb="FF000000"/>
      <name val="Nunito"/>
    </font>
    <font>
      <b/>
      <sz val="14"/>
      <color rgb="FF000000"/>
      <name val="Nunito"/>
    </font>
    <font>
      <sz val="10"/>
      <name val="Calibri"/>
      <family val="2"/>
    </font>
    <font>
      <b/>
      <sz val="12"/>
      <color rgb="FF000000"/>
      <name val="Nunito"/>
    </font>
    <font>
      <sz val="12"/>
      <color rgb="FF000000"/>
      <name val="Nunito"/>
    </font>
    <font>
      <sz val="12"/>
      <color theme="1"/>
      <name val="Nunito"/>
    </font>
    <font>
      <b/>
      <sz val="12"/>
      <color theme="1"/>
      <name val="Nunito"/>
    </font>
    <font>
      <sz val="10"/>
      <color theme="1"/>
      <name val="Nunito"/>
    </font>
    <font>
      <i/>
      <sz val="10"/>
      <color theme="1"/>
      <name val="Nunito"/>
    </font>
    <font>
      <sz val="10"/>
      <color rgb="FF000000"/>
      <name val="Arial"/>
      <family val="2"/>
    </font>
    <font>
      <sz val="10"/>
      <color theme="1"/>
      <name val="Nunito"/>
    </font>
    <font>
      <b/>
      <u/>
      <sz val="20"/>
      <color rgb="FFFF0000"/>
      <name val="Nunito"/>
    </font>
    <font>
      <b/>
      <u/>
      <sz val="20"/>
      <color rgb="FF0000FF"/>
      <name val="Nunito"/>
    </font>
    <font>
      <u/>
      <sz val="12"/>
      <color rgb="FF000000"/>
      <name val="Nunito"/>
    </font>
    <font>
      <b/>
      <u/>
      <sz val="12"/>
      <color rgb="FF000000"/>
      <name val="Nunito"/>
    </font>
    <font>
      <sz val="14"/>
      <color rgb="FF000000"/>
      <name val="Nunito"/>
    </font>
    <font>
      <i/>
      <sz val="14"/>
      <color rgb="FF000000"/>
      <name val="Nunito"/>
    </font>
    <font>
      <u/>
      <sz val="12"/>
      <color theme="1"/>
      <name val="Nunito"/>
    </font>
    <font>
      <b/>
      <sz val="10"/>
      <color rgb="FF000000"/>
      <name val="Nunito"/>
    </font>
    <font>
      <sz val="12"/>
      <color theme="1"/>
      <name val="Nunito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9" fillId="0" borderId="2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shrinkToFit="1"/>
    </xf>
    <xf numFmtId="0" fontId="8" fillId="0" borderId="0" xfId="0" applyFont="1"/>
    <xf numFmtId="0" fontId="13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1" xfId="0" applyFont="1" applyBorder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9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center" vertical="top" wrapText="1"/>
      <protection locked="0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4" fillId="2" borderId="20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7" xfId="0" applyFont="1" applyBorder="1"/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1" fontId="7" fillId="0" borderId="4" xfId="0" applyNumberFormat="1" applyFont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/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5" fillId="0" borderId="13" xfId="0" applyFont="1" applyBorder="1"/>
    <xf numFmtId="0" fontId="7" fillId="4" borderId="0" xfId="0" applyFont="1" applyFill="1"/>
    <xf numFmtId="0" fontId="0" fillId="0" borderId="0" xfId="0"/>
    <xf numFmtId="0" fontId="8" fillId="0" borderId="0" xfId="0" applyFont="1"/>
    <xf numFmtId="0" fontId="2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88"/>
  <sheetViews>
    <sheetView tabSelected="1" workbookViewId="0">
      <selection activeCell="A2" sqref="A2"/>
    </sheetView>
  </sheetViews>
  <sheetFormatPr baseColWidth="10" defaultColWidth="14.3984375" defaultRowHeight="15" customHeight="1" x14ac:dyDescent="0.2"/>
  <cols>
    <col min="1" max="1" width="35.796875" customWidth="1"/>
    <col min="2" max="2" width="12.19921875" customWidth="1"/>
    <col min="3" max="3" width="10.796875" customWidth="1"/>
    <col min="4" max="5" width="8.3984375" customWidth="1"/>
    <col min="6" max="6" width="8.19921875" customWidth="1"/>
    <col min="7" max="7" width="8.3984375" customWidth="1"/>
    <col min="8" max="8" width="8.796875" customWidth="1"/>
    <col min="9" max="9" width="8.59765625" customWidth="1"/>
    <col min="10" max="10" width="8.19921875" customWidth="1"/>
    <col min="11" max="11" width="8" customWidth="1"/>
    <col min="12" max="14" width="8.3984375" customWidth="1"/>
  </cols>
  <sheetData>
    <row r="1" spans="1:14" ht="24.75" customHeight="1" x14ac:dyDescent="0.4">
      <c r="A1" s="34" t="s">
        <v>117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3.5" customHeight="1" thickBot="1" x14ac:dyDescent="0.25">
      <c r="A2" s="2" t="s">
        <v>116</v>
      </c>
      <c r="B2" s="1"/>
      <c r="C2" s="1"/>
      <c r="D2" s="1"/>
      <c r="E2" s="1"/>
      <c r="F2" s="1"/>
      <c r="G2" s="35" t="s">
        <v>0</v>
      </c>
      <c r="H2" s="35"/>
      <c r="I2" s="35"/>
      <c r="J2" s="35"/>
      <c r="K2" s="35"/>
      <c r="L2" s="35"/>
      <c r="M2" s="35"/>
      <c r="N2" s="35"/>
    </row>
    <row r="3" spans="1:14" ht="19.5" customHeight="1" thickBot="1" x14ac:dyDescent="0.25">
      <c r="A3" s="49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 ht="15" customHeight="1" x14ac:dyDescent="0.2">
      <c r="A4" s="31" t="s">
        <v>2</v>
      </c>
      <c r="B4" s="32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11</v>
      </c>
      <c r="K4" s="32" t="s">
        <v>12</v>
      </c>
      <c r="L4" s="33" t="s">
        <v>13</v>
      </c>
      <c r="M4" s="33" t="s">
        <v>111</v>
      </c>
      <c r="N4" s="33" t="s">
        <v>110</v>
      </c>
    </row>
    <row r="5" spans="1:14" ht="15" customHeight="1" x14ac:dyDescent="0.2">
      <c r="A5" s="3" t="s">
        <v>14</v>
      </c>
      <c r="B5" s="4" t="s">
        <v>15</v>
      </c>
      <c r="C5" s="4">
        <v>150</v>
      </c>
      <c r="D5" s="4">
        <v>160</v>
      </c>
      <c r="E5" s="4">
        <v>170</v>
      </c>
      <c r="F5" s="4">
        <v>180</v>
      </c>
      <c r="G5" s="4">
        <v>190</v>
      </c>
      <c r="H5" s="4">
        <v>210</v>
      </c>
      <c r="I5" s="4">
        <v>230</v>
      </c>
      <c r="J5" s="4">
        <v>260</v>
      </c>
      <c r="K5" s="4">
        <v>300</v>
      </c>
      <c r="L5" s="5">
        <v>350</v>
      </c>
      <c r="M5" s="5">
        <v>400</v>
      </c>
      <c r="N5" s="5">
        <v>450</v>
      </c>
    </row>
    <row r="6" spans="1:14" ht="38" x14ac:dyDescent="0.2">
      <c r="A6" s="3" t="s">
        <v>16</v>
      </c>
      <c r="B6" s="4" t="s">
        <v>15</v>
      </c>
      <c r="C6" s="4">
        <v>190</v>
      </c>
      <c r="D6" s="4">
        <v>210</v>
      </c>
      <c r="E6" s="4">
        <v>230</v>
      </c>
      <c r="F6" s="4">
        <v>250</v>
      </c>
      <c r="G6" s="4">
        <v>270</v>
      </c>
      <c r="H6" s="4">
        <v>300</v>
      </c>
      <c r="I6" s="4">
        <v>330</v>
      </c>
      <c r="J6" s="4">
        <v>370</v>
      </c>
      <c r="K6" s="4">
        <v>410</v>
      </c>
      <c r="L6" s="5">
        <v>460</v>
      </c>
      <c r="M6" s="5">
        <v>510</v>
      </c>
      <c r="N6" s="5">
        <v>560</v>
      </c>
    </row>
    <row r="7" spans="1:14" ht="15" customHeight="1" x14ac:dyDescent="0.2">
      <c r="A7" s="3" t="s">
        <v>17</v>
      </c>
      <c r="B7" s="4" t="s">
        <v>15</v>
      </c>
      <c r="C7" s="4">
        <v>190</v>
      </c>
      <c r="D7" s="4">
        <v>210</v>
      </c>
      <c r="E7" s="4">
        <v>230</v>
      </c>
      <c r="F7" s="4">
        <v>250</v>
      </c>
      <c r="G7" s="4">
        <v>270</v>
      </c>
      <c r="H7" s="4">
        <v>300</v>
      </c>
      <c r="I7" s="4">
        <v>330</v>
      </c>
      <c r="J7" s="4">
        <v>370</v>
      </c>
      <c r="K7" s="4">
        <v>410</v>
      </c>
      <c r="L7" s="5">
        <v>460</v>
      </c>
      <c r="M7" s="5">
        <v>510</v>
      </c>
      <c r="N7" s="5">
        <v>560</v>
      </c>
    </row>
    <row r="8" spans="1:14" ht="30" customHeight="1" x14ac:dyDescent="0.2">
      <c r="A8" s="6" t="s">
        <v>18</v>
      </c>
      <c r="B8" s="7" t="s">
        <v>19</v>
      </c>
      <c r="C8" s="7">
        <f t="shared" ref="C8:L8" si="0">C5*4+100</f>
        <v>700</v>
      </c>
      <c r="D8" s="7">
        <f t="shared" si="0"/>
        <v>740</v>
      </c>
      <c r="E8" s="7">
        <f t="shared" si="0"/>
        <v>780</v>
      </c>
      <c r="F8" s="7">
        <f t="shared" si="0"/>
        <v>820</v>
      </c>
      <c r="G8" s="7">
        <f t="shared" si="0"/>
        <v>860</v>
      </c>
      <c r="H8" s="7">
        <f t="shared" si="0"/>
        <v>940</v>
      </c>
      <c r="I8" s="7">
        <f t="shared" si="0"/>
        <v>1020</v>
      </c>
      <c r="J8" s="7">
        <f t="shared" si="0"/>
        <v>1140</v>
      </c>
      <c r="K8" s="7">
        <f t="shared" si="0"/>
        <v>1300</v>
      </c>
      <c r="L8" s="8">
        <f t="shared" si="0"/>
        <v>1500</v>
      </c>
      <c r="M8" s="8">
        <f t="shared" ref="M8:N8" si="1">M5*4+100</f>
        <v>1700</v>
      </c>
      <c r="N8" s="8">
        <f t="shared" si="1"/>
        <v>1900</v>
      </c>
    </row>
    <row r="9" spans="1:14" ht="30" customHeight="1" x14ac:dyDescent="0.2">
      <c r="A9" s="6" t="s">
        <v>20</v>
      </c>
      <c r="B9" s="7" t="s">
        <v>19</v>
      </c>
      <c r="C9" s="7">
        <f>C6*4+C5*4+40</f>
        <v>1400</v>
      </c>
      <c r="D9" s="7">
        <f>D6*4+D5*4+20</f>
        <v>1500</v>
      </c>
      <c r="E9" s="7">
        <f>E6*4+E5*4</f>
        <v>1600</v>
      </c>
      <c r="F9" s="7">
        <f>F6*4+F5*4-20</f>
        <v>1700</v>
      </c>
      <c r="G9" s="7">
        <f>G6*4+G5*4+60</f>
        <v>1900</v>
      </c>
      <c r="H9" s="7">
        <f>H6*4+H5*4+60</f>
        <v>2100</v>
      </c>
      <c r="I9" s="7">
        <f>I6*4+I5*4-40</f>
        <v>2200</v>
      </c>
      <c r="J9" s="7">
        <f>J6*4+J5*4-20</f>
        <v>2500</v>
      </c>
      <c r="K9" s="7">
        <f>K6*4+K5*4-40</f>
        <v>2800</v>
      </c>
      <c r="L9" s="8">
        <f>L6*4+L5*4-40</f>
        <v>3200</v>
      </c>
      <c r="M9" s="8">
        <f>M6*4+M5*4-40</f>
        <v>3600</v>
      </c>
      <c r="N9" s="8">
        <f>N6*4+N5*4-140</f>
        <v>3900</v>
      </c>
    </row>
    <row r="10" spans="1:14" ht="15" customHeight="1" x14ac:dyDescent="0.2">
      <c r="A10" s="9" t="s">
        <v>21</v>
      </c>
      <c r="B10" s="10" t="s">
        <v>19</v>
      </c>
      <c r="C10" s="10">
        <f>C7*4+C6*4+C5*4-220</f>
        <v>1900</v>
      </c>
      <c r="D10" s="10">
        <f>D7*4+D6*4+D5*4-220</f>
        <v>2100</v>
      </c>
      <c r="E10" s="10">
        <f>E7*4+E6*4+E5*4-220</f>
        <v>2300</v>
      </c>
      <c r="F10" s="10">
        <f>F7*4+F6*4+F5*4-220</f>
        <v>2500</v>
      </c>
      <c r="G10" s="10">
        <f>G7*4+G6*4+G5*4-120</f>
        <v>2800</v>
      </c>
      <c r="H10" s="10">
        <f>H7*4+H6*4+H5*4-140</f>
        <v>3100</v>
      </c>
      <c r="I10" s="10">
        <f>I7*4+I6*4+I5*4-160</f>
        <v>3400</v>
      </c>
      <c r="J10" s="10">
        <f>J7*4+J6*4+J5*4-200</f>
        <v>3800</v>
      </c>
      <c r="K10" s="10">
        <f>K7*4+K6*4+K5*4-180</f>
        <v>4300</v>
      </c>
      <c r="L10" s="11">
        <f>L7*4+L6*4+L5*4-280</f>
        <v>4800</v>
      </c>
      <c r="M10" s="11">
        <f>M7*4+M6*4+M5*4-380</f>
        <v>5300</v>
      </c>
      <c r="N10" s="11">
        <f>N7*4+N6*4+N5*4-380</f>
        <v>5900</v>
      </c>
    </row>
    <row r="11" spans="1:14" ht="46.5" customHeight="1" x14ac:dyDescent="0.2">
      <c r="A11" s="3" t="s">
        <v>22</v>
      </c>
      <c r="B11" s="4" t="s">
        <v>15</v>
      </c>
      <c r="C11" s="12">
        <v>230</v>
      </c>
      <c r="D11" s="12">
        <v>250</v>
      </c>
      <c r="E11" s="12">
        <v>270</v>
      </c>
      <c r="F11" s="12">
        <v>300</v>
      </c>
      <c r="G11" s="4">
        <v>330</v>
      </c>
      <c r="H11" s="4">
        <v>360</v>
      </c>
      <c r="I11" s="4">
        <v>400</v>
      </c>
      <c r="J11" s="4">
        <v>450</v>
      </c>
      <c r="K11" s="4">
        <v>500</v>
      </c>
      <c r="L11" s="5">
        <v>550</v>
      </c>
      <c r="M11" s="5">
        <v>600</v>
      </c>
      <c r="N11" s="5">
        <v>650</v>
      </c>
    </row>
    <row r="12" spans="1:14" ht="57" x14ac:dyDescent="0.2">
      <c r="A12" s="6" t="s">
        <v>23</v>
      </c>
      <c r="B12" s="7" t="s">
        <v>19</v>
      </c>
      <c r="C12" s="7">
        <f>C11*4+C5*4+C6*4+20</f>
        <v>2300</v>
      </c>
      <c r="D12" s="7">
        <f>D11*4+D5*4+D6*4+20</f>
        <v>2500</v>
      </c>
      <c r="E12" s="7">
        <f>E11*4+E5*4+E6*4-30</f>
        <v>2650</v>
      </c>
      <c r="F12" s="7">
        <f>F11*4+F5*4+F6*4-120</f>
        <v>2800</v>
      </c>
      <c r="G12" s="7">
        <f>G11*4+G5*4+G6*4-60</f>
        <v>3100</v>
      </c>
      <c r="H12" s="7">
        <f>H11*4+H5*4+H6*4-80</f>
        <v>3400</v>
      </c>
      <c r="I12" s="7">
        <f>I11*4+I5*4+I6*4-40</f>
        <v>3800</v>
      </c>
      <c r="J12" s="7">
        <f>J11*4+J5*4+J6*4-20</f>
        <v>4300</v>
      </c>
      <c r="K12" s="7">
        <f>K11*4+K5*4+K6*4-40</f>
        <v>4800</v>
      </c>
      <c r="L12" s="8">
        <f>L11*4+L5*4+L6*4-140</f>
        <v>5300</v>
      </c>
      <c r="M12" s="8">
        <f>M11*4+M5*4+M6*4-240</f>
        <v>5800</v>
      </c>
      <c r="N12" s="8">
        <f>N11*4+N5*4+N6*4-340</f>
        <v>6300</v>
      </c>
    </row>
    <row r="13" spans="1:14" ht="46.5" customHeight="1" x14ac:dyDescent="0.2">
      <c r="A13" s="3" t="s">
        <v>24</v>
      </c>
      <c r="B13" s="4" t="s">
        <v>15</v>
      </c>
      <c r="C13" s="12">
        <v>270</v>
      </c>
      <c r="D13" s="12">
        <v>290</v>
      </c>
      <c r="E13" s="12">
        <v>320</v>
      </c>
      <c r="F13" s="12">
        <v>350</v>
      </c>
      <c r="G13" s="4">
        <v>380</v>
      </c>
      <c r="H13" s="4">
        <v>420</v>
      </c>
      <c r="I13" s="4">
        <v>470</v>
      </c>
      <c r="J13" s="4">
        <v>520</v>
      </c>
      <c r="K13" s="4">
        <v>570</v>
      </c>
      <c r="L13" s="5">
        <v>620</v>
      </c>
      <c r="M13" s="5">
        <v>670</v>
      </c>
      <c r="N13" s="5">
        <v>720</v>
      </c>
    </row>
    <row r="14" spans="1:14" ht="46.5" customHeight="1" thickBot="1" x14ac:dyDescent="0.25">
      <c r="A14" s="28" t="s">
        <v>25</v>
      </c>
      <c r="B14" s="29" t="s">
        <v>19</v>
      </c>
      <c r="C14" s="29">
        <f>C13*4+C6*4+C5*4-40</f>
        <v>2400</v>
      </c>
      <c r="D14" s="29">
        <f>D13*4+D6*4+D5*4-40</f>
        <v>2600</v>
      </c>
      <c r="E14" s="29">
        <f>E13*4+E6*4+E5*4-80</f>
        <v>2800</v>
      </c>
      <c r="F14" s="29">
        <f>F13*4+F6*4+F5*4-20</f>
        <v>3100</v>
      </c>
      <c r="G14" s="29">
        <f>G13*4+G6*4+G5*4-60</f>
        <v>3300</v>
      </c>
      <c r="H14" s="29">
        <f>H13*4+H6*4+H5*4-20</f>
        <v>3700</v>
      </c>
      <c r="I14" s="29">
        <f>I13*4+I6*4+I5*4-20</f>
        <v>4100</v>
      </c>
      <c r="J14" s="29">
        <f>J13*4+J6*4+J5*4-100</f>
        <v>4500</v>
      </c>
      <c r="K14" s="29">
        <f>K13*4+K6*4+K5*4-20</f>
        <v>5100</v>
      </c>
      <c r="L14" s="30">
        <f>L13*4+L6*4+L5*4-20</f>
        <v>5700</v>
      </c>
      <c r="M14" s="30">
        <f>M13*4+M6*4+M5*4-20</f>
        <v>6300</v>
      </c>
      <c r="N14" s="30">
        <f>N13*4+N6*4+N5*4-20</f>
        <v>6900</v>
      </c>
    </row>
    <row r="15" spans="1:14" ht="19.5" customHeight="1" thickBot="1" x14ac:dyDescent="0.25">
      <c r="A15" s="46" t="s">
        <v>26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</row>
    <row r="16" spans="1:14" ht="15" customHeight="1" x14ac:dyDescent="0.2">
      <c r="A16" s="31" t="s">
        <v>2</v>
      </c>
      <c r="B16" s="32" t="s">
        <v>3</v>
      </c>
      <c r="C16" s="44" t="s">
        <v>27</v>
      </c>
      <c r="D16" s="45"/>
      <c r="E16" s="32" t="s">
        <v>6</v>
      </c>
      <c r="F16" s="32" t="s">
        <v>7</v>
      </c>
      <c r="G16" s="32" t="s">
        <v>8</v>
      </c>
      <c r="H16" s="32" t="s">
        <v>9</v>
      </c>
      <c r="I16" s="32" t="s">
        <v>10</v>
      </c>
      <c r="J16" s="32" t="s">
        <v>11</v>
      </c>
      <c r="K16" s="32" t="s">
        <v>12</v>
      </c>
      <c r="L16" s="33" t="s">
        <v>13</v>
      </c>
      <c r="M16" s="33" t="s">
        <v>111</v>
      </c>
      <c r="N16" s="33" t="s">
        <v>110</v>
      </c>
    </row>
    <row r="17" spans="1:14" ht="15" customHeight="1" x14ac:dyDescent="0.2">
      <c r="A17" s="3" t="s">
        <v>14</v>
      </c>
      <c r="B17" s="4" t="s">
        <v>15</v>
      </c>
      <c r="C17" s="36">
        <v>180</v>
      </c>
      <c r="D17" s="37"/>
      <c r="E17" s="4">
        <v>200</v>
      </c>
      <c r="F17" s="4">
        <v>230</v>
      </c>
      <c r="G17" s="4">
        <v>260</v>
      </c>
      <c r="H17" s="4">
        <v>290</v>
      </c>
      <c r="I17" s="4">
        <v>320</v>
      </c>
      <c r="J17" s="4">
        <v>350</v>
      </c>
      <c r="K17" s="4">
        <v>390</v>
      </c>
      <c r="L17" s="5">
        <v>440</v>
      </c>
      <c r="M17" s="5">
        <v>490</v>
      </c>
      <c r="N17" s="5">
        <v>540</v>
      </c>
    </row>
    <row r="18" spans="1:14" ht="38" x14ac:dyDescent="0.2">
      <c r="A18" s="3" t="s">
        <v>16</v>
      </c>
      <c r="B18" s="4" t="s">
        <v>15</v>
      </c>
      <c r="C18" s="36">
        <v>210</v>
      </c>
      <c r="D18" s="37"/>
      <c r="E18" s="4">
        <v>240</v>
      </c>
      <c r="F18" s="4">
        <v>270</v>
      </c>
      <c r="G18" s="4">
        <v>300</v>
      </c>
      <c r="H18" s="4">
        <v>340</v>
      </c>
      <c r="I18" s="4">
        <v>380</v>
      </c>
      <c r="J18" s="4">
        <v>420</v>
      </c>
      <c r="K18" s="4">
        <v>460</v>
      </c>
      <c r="L18" s="5">
        <v>500</v>
      </c>
      <c r="M18" s="5">
        <v>540</v>
      </c>
      <c r="N18" s="5">
        <v>580</v>
      </c>
    </row>
    <row r="19" spans="1:14" ht="15" customHeight="1" x14ac:dyDescent="0.2">
      <c r="A19" s="3" t="s">
        <v>17</v>
      </c>
      <c r="B19" s="4" t="s">
        <v>15</v>
      </c>
      <c r="C19" s="36">
        <v>210</v>
      </c>
      <c r="D19" s="37"/>
      <c r="E19" s="4">
        <v>240</v>
      </c>
      <c r="F19" s="4">
        <v>270</v>
      </c>
      <c r="G19" s="4">
        <v>300</v>
      </c>
      <c r="H19" s="4">
        <v>340</v>
      </c>
      <c r="I19" s="4">
        <v>380</v>
      </c>
      <c r="J19" s="4">
        <v>420</v>
      </c>
      <c r="K19" s="4">
        <v>460</v>
      </c>
      <c r="L19" s="5">
        <v>500</v>
      </c>
      <c r="M19" s="5">
        <v>540</v>
      </c>
      <c r="N19" s="5">
        <v>580</v>
      </c>
    </row>
    <row r="20" spans="1:14" ht="15" customHeight="1" x14ac:dyDescent="0.2">
      <c r="A20" s="6" t="s">
        <v>28</v>
      </c>
      <c r="B20" s="7" t="s">
        <v>19</v>
      </c>
      <c r="C20" s="39">
        <f>C17*4+100</f>
        <v>820</v>
      </c>
      <c r="D20" s="37"/>
      <c r="E20" s="7">
        <f t="shared" ref="E20:L20" si="2">E17*4+100</f>
        <v>900</v>
      </c>
      <c r="F20" s="7">
        <f t="shared" si="2"/>
        <v>1020</v>
      </c>
      <c r="G20" s="7">
        <f t="shared" si="2"/>
        <v>1140</v>
      </c>
      <c r="H20" s="7">
        <f t="shared" si="2"/>
        <v>1260</v>
      </c>
      <c r="I20" s="7">
        <f t="shared" si="2"/>
        <v>1380</v>
      </c>
      <c r="J20" s="7">
        <f t="shared" si="2"/>
        <v>1500</v>
      </c>
      <c r="K20" s="7">
        <f t="shared" si="2"/>
        <v>1660</v>
      </c>
      <c r="L20" s="8">
        <f t="shared" si="2"/>
        <v>1860</v>
      </c>
      <c r="M20" s="8">
        <f t="shared" ref="M20:N20" si="3">M17*4+100</f>
        <v>2060</v>
      </c>
      <c r="N20" s="8">
        <f t="shared" si="3"/>
        <v>2260</v>
      </c>
    </row>
    <row r="21" spans="1:14" ht="15" customHeight="1" x14ac:dyDescent="0.2">
      <c r="A21" s="6" t="s">
        <v>29</v>
      </c>
      <c r="B21" s="7" t="s">
        <v>19</v>
      </c>
      <c r="C21" s="39">
        <f>C18*4+C17*4+40</f>
        <v>1600</v>
      </c>
      <c r="D21" s="37"/>
      <c r="E21" s="7">
        <f>E18*4+E17*4+40</f>
        <v>1800</v>
      </c>
      <c r="F21" s="7">
        <f>F18*4+F17*4</f>
        <v>2000</v>
      </c>
      <c r="G21" s="7">
        <f>G18*4+G17*4-40</f>
        <v>2200</v>
      </c>
      <c r="H21" s="7">
        <f>H18*4+H17*4-120</f>
        <v>2400</v>
      </c>
      <c r="I21" s="7">
        <f>I18*4+I17*4-100</f>
        <v>2700</v>
      </c>
      <c r="J21" s="7">
        <f>J18*4+J17*4-80</f>
        <v>3000</v>
      </c>
      <c r="K21" s="7">
        <f>K18*4+K17*4-100</f>
        <v>3300</v>
      </c>
      <c r="L21" s="8">
        <f>L18*4+L17*4-160</f>
        <v>3600</v>
      </c>
      <c r="M21" s="8">
        <f>M18*4+M17*4-120</f>
        <v>4000</v>
      </c>
      <c r="N21" s="8">
        <f>N18*4+N17*4-80</f>
        <v>4400</v>
      </c>
    </row>
    <row r="22" spans="1:14" ht="19" x14ac:dyDescent="0.2">
      <c r="A22" s="9" t="s">
        <v>21</v>
      </c>
      <c r="B22" s="10" t="s">
        <v>19</v>
      </c>
      <c r="C22" s="40">
        <f>C17*4+C18*4+C19*4-100</f>
        <v>2300</v>
      </c>
      <c r="D22" s="37"/>
      <c r="E22" s="10">
        <f>E19*4+E18*4+E17*4-120</f>
        <v>2600</v>
      </c>
      <c r="F22" s="10">
        <f>F19*4+F18*4+F17*4-180</f>
        <v>2900</v>
      </c>
      <c r="G22" s="10">
        <f>G19*4+G18*4+G17*4-240</f>
        <v>3200</v>
      </c>
      <c r="H22" s="10">
        <f>H19*4+H18*4+H17*4-280</f>
        <v>3600</v>
      </c>
      <c r="I22" s="10">
        <f>I19*4+I18*4+I17*4-320</f>
        <v>4000</v>
      </c>
      <c r="J22" s="10">
        <f>J19*4+J18*4+J17*4-360</f>
        <v>4400</v>
      </c>
      <c r="K22" s="10">
        <f>K19*4+K18*4+K17*4-340</f>
        <v>4900</v>
      </c>
      <c r="L22" s="11">
        <f>L19*4+L18*4+L17*4-360</f>
        <v>5400</v>
      </c>
      <c r="M22" s="11">
        <f>M19*4+M18*4+M17*4-380</f>
        <v>5900</v>
      </c>
      <c r="N22" s="11">
        <f>N19*4+N18*4+N17*4-400</f>
        <v>6400</v>
      </c>
    </row>
    <row r="23" spans="1:14" ht="45" customHeight="1" x14ac:dyDescent="0.2">
      <c r="A23" s="3" t="s">
        <v>30</v>
      </c>
      <c r="B23" s="4" t="s">
        <v>15</v>
      </c>
      <c r="C23" s="36">
        <v>260</v>
      </c>
      <c r="D23" s="37"/>
      <c r="E23" s="4">
        <v>300</v>
      </c>
      <c r="F23" s="4">
        <v>340</v>
      </c>
      <c r="G23" s="4">
        <v>380</v>
      </c>
      <c r="H23" s="4">
        <v>420</v>
      </c>
      <c r="I23" s="4">
        <v>470</v>
      </c>
      <c r="J23" s="4">
        <v>520</v>
      </c>
      <c r="K23" s="4">
        <v>570</v>
      </c>
      <c r="L23" s="5">
        <v>620</v>
      </c>
      <c r="M23" s="5">
        <v>670</v>
      </c>
      <c r="N23" s="5">
        <v>720</v>
      </c>
    </row>
    <row r="24" spans="1:14" ht="46.5" customHeight="1" x14ac:dyDescent="0.2">
      <c r="A24" s="3" t="s">
        <v>31</v>
      </c>
      <c r="B24" s="4" t="s">
        <v>15</v>
      </c>
      <c r="C24" s="41">
        <v>260</v>
      </c>
      <c r="D24" s="37"/>
      <c r="E24" s="12">
        <v>300</v>
      </c>
      <c r="F24" s="12">
        <v>340</v>
      </c>
      <c r="G24" s="4">
        <v>380</v>
      </c>
      <c r="H24" s="4">
        <v>420</v>
      </c>
      <c r="I24" s="4">
        <v>470</v>
      </c>
      <c r="J24" s="4">
        <v>520</v>
      </c>
      <c r="K24" s="4">
        <v>570</v>
      </c>
      <c r="L24" s="5">
        <v>620</v>
      </c>
      <c r="M24" s="5">
        <v>670</v>
      </c>
      <c r="N24" s="5">
        <v>720</v>
      </c>
    </row>
    <row r="25" spans="1:14" ht="60.75" customHeight="1" x14ac:dyDescent="0.2">
      <c r="A25" s="6" t="s">
        <v>32</v>
      </c>
      <c r="B25" s="7" t="s">
        <v>19</v>
      </c>
      <c r="C25" s="39">
        <f>C18*4+C19*4+C24*4-120</f>
        <v>2600</v>
      </c>
      <c r="D25" s="37"/>
      <c r="E25" s="7">
        <f>E24*4+E17*4+E18*4-60</f>
        <v>2900</v>
      </c>
      <c r="F25" s="7">
        <f>F24*4+F17*4+F18*4-160</f>
        <v>3200</v>
      </c>
      <c r="G25" s="7">
        <f>G24*4+G17*4+G18*4-160</f>
        <v>3600</v>
      </c>
      <c r="H25" s="7">
        <f>H24*4+H17*4+H18*4-200</f>
        <v>4000</v>
      </c>
      <c r="I25" s="7">
        <f>I24*4+I17*4+I18*4-280</f>
        <v>4400</v>
      </c>
      <c r="J25" s="7">
        <f>J24*4+J17*4+J18*4-360</f>
        <v>4800</v>
      </c>
      <c r="K25" s="7">
        <f>K24*4+K17*4+K18*4-380</f>
        <v>5300</v>
      </c>
      <c r="L25" s="8">
        <f>L24*4+L17*4+L18*4-340</f>
        <v>5900</v>
      </c>
      <c r="M25" s="8">
        <f>M24*4+M17*4+M18*4-400</f>
        <v>6400</v>
      </c>
      <c r="N25" s="8">
        <f>N24*4+N17*4+N18*4-460</f>
        <v>6900</v>
      </c>
    </row>
    <row r="26" spans="1:14" ht="46.5" customHeight="1" x14ac:dyDescent="0.2">
      <c r="A26" s="3" t="s">
        <v>33</v>
      </c>
      <c r="B26" s="4" t="s">
        <v>15</v>
      </c>
      <c r="C26" s="41">
        <v>320</v>
      </c>
      <c r="D26" s="37"/>
      <c r="E26" s="12">
        <v>360</v>
      </c>
      <c r="F26" s="12">
        <v>400</v>
      </c>
      <c r="G26" s="4">
        <v>450</v>
      </c>
      <c r="H26" s="4">
        <v>500</v>
      </c>
      <c r="I26" s="4">
        <v>560</v>
      </c>
      <c r="J26" s="4">
        <v>610</v>
      </c>
      <c r="K26" s="4">
        <v>660</v>
      </c>
      <c r="L26" s="5">
        <v>710</v>
      </c>
      <c r="M26" s="5">
        <v>760</v>
      </c>
      <c r="N26" s="5">
        <v>810</v>
      </c>
    </row>
    <row r="27" spans="1:14" ht="46.5" customHeight="1" x14ac:dyDescent="0.2">
      <c r="A27" s="6" t="s">
        <v>34</v>
      </c>
      <c r="B27" s="7" t="s">
        <v>19</v>
      </c>
      <c r="C27" s="38">
        <f>C18*4+C19*4+C26*4-60</f>
        <v>2900</v>
      </c>
      <c r="D27" s="37"/>
      <c r="E27" s="7">
        <f>E26*4+E17*4+E18*4</f>
        <v>3200</v>
      </c>
      <c r="F27" s="7">
        <f>F26*4+F17*4+F18*4-100</f>
        <v>3500</v>
      </c>
      <c r="G27" s="7">
        <f>G26*4+G17*4+G18*4-140</f>
        <v>3900</v>
      </c>
      <c r="H27" s="7">
        <f>H26*4+H17*4+H18*4-120</f>
        <v>4400</v>
      </c>
      <c r="I27" s="7">
        <f>I26*4+I17*4+I18*4-140</f>
        <v>4900</v>
      </c>
      <c r="J27" s="7">
        <f>J26*4+J17*4+J18*4-120</f>
        <v>5400</v>
      </c>
      <c r="K27" s="7">
        <f>K26*4+K17*4+K18*4-140</f>
        <v>5900</v>
      </c>
      <c r="L27" s="8">
        <f>L26*4+L17*4+L18*4-200</f>
        <v>6400</v>
      </c>
      <c r="M27" s="8">
        <f>M26*4+M17*4+M18*4-260</f>
        <v>6900</v>
      </c>
      <c r="N27" s="8">
        <f>N26*4+N17*4+N18*4-320</f>
        <v>7400</v>
      </c>
    </row>
    <row r="28" spans="1:14" ht="15" customHeight="1" x14ac:dyDescent="0.2">
      <c r="A28" s="52" t="s">
        <v>35</v>
      </c>
      <c r="B28" s="4" t="s">
        <v>19</v>
      </c>
      <c r="C28" s="41">
        <v>3100</v>
      </c>
      <c r="D28" s="54"/>
      <c r="E28" s="37"/>
      <c r="F28" s="12">
        <v>3500</v>
      </c>
      <c r="G28" s="4">
        <v>3900</v>
      </c>
      <c r="H28" s="4">
        <v>4300</v>
      </c>
    </row>
    <row r="29" spans="1:14" ht="15" customHeight="1" x14ac:dyDescent="0.2">
      <c r="A29" s="53"/>
      <c r="B29" s="4" t="s">
        <v>36</v>
      </c>
      <c r="C29" s="55">
        <v>4400</v>
      </c>
      <c r="D29" s="56"/>
      <c r="E29" s="56"/>
      <c r="F29" s="12">
        <v>5000</v>
      </c>
      <c r="G29" s="4">
        <v>5600</v>
      </c>
      <c r="H29" s="4">
        <v>6200</v>
      </c>
    </row>
    <row r="30" spans="1:14" ht="20" thickBot="1" x14ac:dyDescent="0.25">
      <c r="A30" s="13" t="s">
        <v>37</v>
      </c>
      <c r="B30" s="14" t="s">
        <v>19</v>
      </c>
      <c r="C30" s="36">
        <v>1200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</row>
    <row r="31" spans="1:14" ht="12.75" customHeight="1" x14ac:dyDescent="0.2">
      <c r="A31" s="2" t="s">
        <v>38</v>
      </c>
      <c r="B31" s="15"/>
      <c r="C31" s="15"/>
      <c r="D31" s="15"/>
      <c r="E31" s="15"/>
      <c r="F31" s="15"/>
      <c r="G31" s="15"/>
      <c r="H31" s="15"/>
      <c r="I31" s="16"/>
      <c r="J31" s="17"/>
      <c r="K31" s="17"/>
      <c r="L31" s="1"/>
      <c r="M31" s="1"/>
      <c r="N31" s="1"/>
    </row>
    <row r="32" spans="1:14" ht="12.75" customHeight="1" x14ac:dyDescent="0.2">
      <c r="A32" s="18" t="s">
        <v>39</v>
      </c>
      <c r="B32" s="15"/>
      <c r="C32" s="15"/>
      <c r="D32" s="15"/>
      <c r="E32" s="15"/>
      <c r="F32" s="15"/>
      <c r="G32" s="15"/>
      <c r="H32" s="15"/>
      <c r="I32" s="16"/>
      <c r="J32" s="17"/>
      <c r="K32" s="17"/>
      <c r="L32" s="1"/>
      <c r="M32" s="1"/>
      <c r="N32" s="1"/>
    </row>
    <row r="33" spans="1:14" ht="12.75" customHeight="1" x14ac:dyDescent="0.2">
      <c r="A33" s="2" t="s">
        <v>40</v>
      </c>
      <c r="B33" s="15"/>
      <c r="C33" s="15"/>
      <c r="D33" s="15"/>
      <c r="E33" s="15"/>
      <c r="F33" s="15"/>
      <c r="G33" s="15"/>
      <c r="H33" s="15"/>
      <c r="I33" s="16"/>
      <c r="J33" s="17"/>
      <c r="K33" s="17"/>
      <c r="L33" s="1"/>
      <c r="M33" s="1"/>
      <c r="N33" s="1"/>
    </row>
    <row r="34" spans="1:14" ht="12.75" customHeight="1" x14ac:dyDescent="0.2">
      <c r="A34" s="18" t="s">
        <v>41</v>
      </c>
      <c r="B34" s="15"/>
      <c r="C34" s="15"/>
      <c r="D34" s="18"/>
      <c r="E34" s="18"/>
      <c r="F34" s="15"/>
      <c r="G34" s="16"/>
      <c r="H34" s="16"/>
      <c r="I34" s="16"/>
      <c r="J34" s="17"/>
      <c r="K34" s="17"/>
      <c r="L34" s="1"/>
      <c r="M34" s="1"/>
      <c r="N34" s="1"/>
    </row>
    <row r="35" spans="1:14" ht="12.75" customHeight="1" x14ac:dyDescent="0.2">
      <c r="A35" s="2" t="s">
        <v>42</v>
      </c>
      <c r="B35" s="16"/>
      <c r="C35" s="16"/>
      <c r="D35" s="16"/>
      <c r="E35" s="16"/>
      <c r="F35" s="16"/>
      <c r="G35" s="16"/>
      <c r="H35" s="16"/>
      <c r="I35" s="15"/>
      <c r="J35" s="1"/>
      <c r="K35" s="17"/>
      <c r="L35" s="1"/>
      <c r="M35" s="1"/>
      <c r="N35" s="1"/>
    </row>
    <row r="36" spans="1:14" ht="12.75" customHeight="1" x14ac:dyDescent="0.2">
      <c r="A36" s="18" t="s">
        <v>43</v>
      </c>
      <c r="B36" s="16"/>
      <c r="C36" s="16"/>
      <c r="D36" s="16"/>
      <c r="E36" s="16"/>
      <c r="F36" s="16"/>
      <c r="G36" s="16"/>
      <c r="H36" s="16"/>
      <c r="I36" s="15"/>
      <c r="J36" s="1"/>
      <c r="K36" s="1"/>
      <c r="L36" s="1"/>
      <c r="M36" s="1"/>
      <c r="N36" s="1"/>
    </row>
    <row r="37" spans="1:14" ht="12.75" customHeight="1" x14ac:dyDescent="0.2">
      <c r="A37" s="15" t="s">
        <v>44</v>
      </c>
      <c r="B37" s="16"/>
      <c r="C37" s="16"/>
      <c r="D37" s="16"/>
      <c r="E37" s="16"/>
      <c r="F37" s="16"/>
      <c r="G37" s="16"/>
      <c r="K37" s="1"/>
      <c r="L37" s="1"/>
      <c r="M37" s="1"/>
      <c r="N37" s="1"/>
    </row>
    <row r="38" spans="1:14" ht="12.75" customHeight="1" x14ac:dyDescent="0.2">
      <c r="A38" s="15" t="s">
        <v>45</v>
      </c>
      <c r="B38" s="15"/>
      <c r="C38" s="15"/>
      <c r="D38" s="15"/>
      <c r="E38" s="15"/>
      <c r="F38" s="15"/>
      <c r="G38" s="15"/>
      <c r="K38" s="1"/>
      <c r="L38" s="1"/>
      <c r="M38" s="1"/>
      <c r="N38" s="1"/>
    </row>
    <row r="39" spans="1:14" ht="12.75" customHeight="1" x14ac:dyDescent="0.2">
      <c r="A39" s="15" t="s">
        <v>112</v>
      </c>
      <c r="B39" s="15"/>
      <c r="C39" s="15"/>
      <c r="D39" s="15"/>
      <c r="E39" s="15"/>
      <c r="F39" s="15"/>
      <c r="G39" s="15"/>
      <c r="H39" s="15"/>
      <c r="I39" s="15"/>
      <c r="J39" s="1"/>
      <c r="K39" s="1"/>
      <c r="L39" s="1"/>
      <c r="M39" s="1"/>
      <c r="N39" s="1"/>
    </row>
    <row r="40" spans="1:14" ht="12.75" customHeight="1" x14ac:dyDescent="0.2">
      <c r="A40" s="15"/>
      <c r="B40" s="16"/>
      <c r="C40" s="16"/>
      <c r="D40" s="16"/>
      <c r="E40" s="16"/>
      <c r="F40" s="16"/>
      <c r="G40" s="16"/>
      <c r="H40" s="16"/>
      <c r="I40" s="15"/>
      <c r="J40" s="1"/>
      <c r="K40" s="1"/>
      <c r="L40" s="1"/>
      <c r="M40" s="1"/>
      <c r="N40" s="1"/>
    </row>
    <row r="41" spans="1:14" ht="12.7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"/>
      <c r="K41" s="1"/>
      <c r="L41" s="1"/>
      <c r="M41" s="1"/>
      <c r="N41" s="1"/>
    </row>
    <row r="42" spans="1:14" ht="12.7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"/>
      <c r="K42" s="1"/>
      <c r="L42" s="1"/>
      <c r="M42" s="1"/>
      <c r="N42" s="1"/>
    </row>
    <row r="43" spans="1:14" ht="12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"/>
      <c r="K43" s="1"/>
      <c r="L43" s="1"/>
      <c r="M43" s="1"/>
      <c r="N43" s="1"/>
    </row>
    <row r="44" spans="1:14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 customHeight="1" x14ac:dyDescent="0.2"/>
    <row r="47" spans="1:14" ht="12.75" customHeight="1" x14ac:dyDescent="0.2"/>
    <row r="48" spans="1:14" ht="12.75" customHeight="1" x14ac:dyDescent="0.2">
      <c r="A48" s="19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</sheetData>
  <mergeCells count="20">
    <mergeCell ref="C30:N30"/>
    <mergeCell ref="C16:D16"/>
    <mergeCell ref="C17:D17"/>
    <mergeCell ref="A15:N15"/>
    <mergeCell ref="A3:N3"/>
    <mergeCell ref="A28:A29"/>
    <mergeCell ref="C28:E28"/>
    <mergeCell ref="C29:E29"/>
    <mergeCell ref="A1:N1"/>
    <mergeCell ref="G2:N2"/>
    <mergeCell ref="C18:D18"/>
    <mergeCell ref="C19:D19"/>
    <mergeCell ref="C27:D27"/>
    <mergeCell ref="C20:D20"/>
    <mergeCell ref="C21:D21"/>
    <mergeCell ref="C22:D22"/>
    <mergeCell ref="C23:D23"/>
    <mergeCell ref="C24:D24"/>
    <mergeCell ref="C25:D25"/>
    <mergeCell ref="C26:D26"/>
  </mergeCells>
  <printOptions horizontalCentered="1"/>
  <pageMargins left="0.25" right="0.25" top="0.75" bottom="0.75" header="0" footer="0"/>
  <pageSetup scale="6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83"/>
  <sheetViews>
    <sheetView workbookViewId="0">
      <selection activeCell="B47" sqref="B47"/>
    </sheetView>
  </sheetViews>
  <sheetFormatPr baseColWidth="10" defaultColWidth="14.3984375" defaultRowHeight="15" customHeight="1" x14ac:dyDescent="0.2"/>
  <cols>
    <col min="1" max="1" width="36.3984375" customWidth="1"/>
    <col min="2" max="2" width="10" customWidth="1"/>
    <col min="3" max="3" width="10.19921875" customWidth="1"/>
    <col min="4" max="4" width="8.19921875" customWidth="1"/>
    <col min="5" max="5" width="7.19921875" customWidth="1"/>
    <col min="6" max="6" width="9.796875" customWidth="1"/>
    <col min="7" max="7" width="10" customWidth="1"/>
    <col min="8" max="8" width="7.796875" customWidth="1"/>
    <col min="9" max="9" width="6.796875" customWidth="1"/>
    <col min="10" max="10" width="8.59765625" customWidth="1"/>
    <col min="11" max="11" width="11.59765625" customWidth="1"/>
  </cols>
  <sheetData>
    <row r="1" spans="1:11" ht="14" x14ac:dyDescent="0.2">
      <c r="A1" s="58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37"/>
    </row>
    <row r="2" spans="1:11" ht="19" x14ac:dyDescent="0.2">
      <c r="A2" s="60" t="s">
        <v>47</v>
      </c>
      <c r="B2" s="60" t="s">
        <v>48</v>
      </c>
      <c r="C2" s="20" t="s">
        <v>49</v>
      </c>
      <c r="D2" s="38" t="s">
        <v>50</v>
      </c>
      <c r="E2" s="37"/>
      <c r="F2" s="20" t="s">
        <v>51</v>
      </c>
      <c r="G2" s="20" t="s">
        <v>52</v>
      </c>
      <c r="H2" s="38" t="s">
        <v>53</v>
      </c>
      <c r="I2" s="37"/>
      <c r="J2" s="38" t="s">
        <v>54</v>
      </c>
      <c r="K2" s="37"/>
    </row>
    <row r="3" spans="1:11" ht="30.75" customHeight="1" x14ac:dyDescent="0.2">
      <c r="A3" s="61"/>
      <c r="B3" s="61"/>
      <c r="C3" s="12">
        <v>1000</v>
      </c>
      <c r="D3" s="41">
        <v>1400</v>
      </c>
      <c r="E3" s="37"/>
      <c r="F3" s="12">
        <v>2000</v>
      </c>
      <c r="G3" s="12">
        <v>2800</v>
      </c>
      <c r="H3" s="41">
        <v>4000</v>
      </c>
      <c r="I3" s="37"/>
      <c r="J3" s="41">
        <v>5200</v>
      </c>
      <c r="K3" s="37"/>
    </row>
    <row r="4" spans="1:11" ht="34.5" customHeight="1" x14ac:dyDescent="0.2">
      <c r="A4" s="12" t="s">
        <v>55</v>
      </c>
      <c r="B4" s="12" t="s">
        <v>48</v>
      </c>
      <c r="C4" s="12">
        <v>1400</v>
      </c>
      <c r="D4" s="41">
        <v>1800</v>
      </c>
      <c r="E4" s="37"/>
      <c r="F4" s="12">
        <v>2600</v>
      </c>
      <c r="G4" s="12">
        <v>3500</v>
      </c>
      <c r="H4" s="41">
        <v>5000</v>
      </c>
      <c r="I4" s="37"/>
      <c r="J4" s="41">
        <v>7000</v>
      </c>
      <c r="K4" s="37"/>
    </row>
    <row r="5" spans="1:11" ht="30.75" customHeight="1" x14ac:dyDescent="0.2">
      <c r="A5" s="12" t="s">
        <v>56</v>
      </c>
      <c r="B5" s="12" t="s">
        <v>48</v>
      </c>
      <c r="C5" s="41" t="s">
        <v>114</v>
      </c>
      <c r="D5" s="54"/>
      <c r="E5" s="54"/>
      <c r="F5" s="54"/>
      <c r="G5" s="54"/>
      <c r="H5" s="54"/>
      <c r="I5" s="54"/>
      <c r="J5" s="54"/>
      <c r="K5" s="37"/>
    </row>
    <row r="6" spans="1:11" ht="15" customHeight="1" x14ac:dyDescent="0.2">
      <c r="A6" s="12" t="s">
        <v>57</v>
      </c>
      <c r="B6" s="12" t="s">
        <v>58</v>
      </c>
      <c r="C6" s="57">
        <v>200</v>
      </c>
      <c r="D6" s="54"/>
      <c r="E6" s="54"/>
      <c r="F6" s="54"/>
      <c r="G6" s="54"/>
      <c r="H6" s="54"/>
      <c r="I6" s="54"/>
      <c r="J6" s="54"/>
      <c r="K6" s="37"/>
    </row>
    <row r="7" spans="1:11" ht="15" customHeight="1" x14ac:dyDescent="0.2">
      <c r="A7" s="58" t="s">
        <v>59</v>
      </c>
      <c r="B7" s="54"/>
      <c r="C7" s="54"/>
      <c r="D7" s="54"/>
      <c r="E7" s="54"/>
      <c r="F7" s="54"/>
      <c r="G7" s="54"/>
      <c r="H7" s="54"/>
      <c r="I7" s="54"/>
      <c r="J7" s="54"/>
      <c r="K7" s="37"/>
    </row>
    <row r="8" spans="1:11" ht="15" customHeight="1" x14ac:dyDescent="0.2">
      <c r="A8" s="12" t="s">
        <v>60</v>
      </c>
      <c r="B8" s="12" t="s">
        <v>15</v>
      </c>
      <c r="C8" s="57">
        <v>25</v>
      </c>
      <c r="D8" s="54"/>
      <c r="E8" s="54"/>
      <c r="F8" s="54"/>
      <c r="G8" s="54"/>
      <c r="H8" s="54"/>
      <c r="I8" s="54"/>
      <c r="J8" s="54"/>
      <c r="K8" s="37"/>
    </row>
    <row r="9" spans="1:11" ht="15.75" customHeight="1" x14ac:dyDescent="0.2">
      <c r="A9" s="12" t="s">
        <v>61</v>
      </c>
      <c r="B9" s="12" t="s">
        <v>15</v>
      </c>
      <c r="C9" s="57">
        <v>50</v>
      </c>
      <c r="D9" s="54"/>
      <c r="E9" s="54"/>
      <c r="F9" s="54"/>
      <c r="G9" s="54"/>
      <c r="H9" s="54"/>
      <c r="I9" s="54"/>
      <c r="J9" s="54"/>
      <c r="K9" s="37"/>
    </row>
    <row r="10" spans="1:11" ht="15" customHeight="1" x14ac:dyDescent="0.2">
      <c r="A10" s="12" t="s">
        <v>62</v>
      </c>
      <c r="B10" s="12" t="s">
        <v>63</v>
      </c>
      <c r="C10" s="57">
        <v>100</v>
      </c>
      <c r="D10" s="54"/>
      <c r="E10" s="54"/>
      <c r="F10" s="54"/>
      <c r="G10" s="54"/>
      <c r="H10" s="54"/>
      <c r="I10" s="54"/>
      <c r="J10" s="54"/>
      <c r="K10" s="37"/>
    </row>
    <row r="11" spans="1:11" ht="15" customHeight="1" x14ac:dyDescent="0.2">
      <c r="A11" s="12" t="s">
        <v>64</v>
      </c>
      <c r="B11" s="12" t="s">
        <v>63</v>
      </c>
      <c r="C11" s="57">
        <v>150</v>
      </c>
      <c r="D11" s="54"/>
      <c r="E11" s="54"/>
      <c r="F11" s="54"/>
      <c r="G11" s="54"/>
      <c r="H11" s="54"/>
      <c r="I11" s="54"/>
      <c r="J11" s="54"/>
      <c r="K11" s="37"/>
    </row>
    <row r="12" spans="1:11" ht="15" customHeight="1" x14ac:dyDescent="0.2">
      <c r="A12" s="12" t="s">
        <v>65</v>
      </c>
      <c r="B12" s="12" t="s">
        <v>48</v>
      </c>
      <c r="C12" s="57">
        <v>200</v>
      </c>
      <c r="D12" s="54"/>
      <c r="E12" s="54"/>
      <c r="F12" s="54"/>
      <c r="G12" s="54"/>
      <c r="H12" s="54"/>
      <c r="I12" s="54"/>
      <c r="J12" s="54"/>
      <c r="K12" s="37"/>
    </row>
    <row r="13" spans="1:11" ht="15" customHeight="1" x14ac:dyDescent="0.2">
      <c r="A13" s="12" t="s">
        <v>66</v>
      </c>
      <c r="B13" s="12" t="s">
        <v>48</v>
      </c>
      <c r="C13" s="57">
        <v>300</v>
      </c>
      <c r="D13" s="54"/>
      <c r="E13" s="54"/>
      <c r="F13" s="54"/>
      <c r="G13" s="54"/>
      <c r="H13" s="54"/>
      <c r="I13" s="54"/>
      <c r="J13" s="54"/>
      <c r="K13" s="37"/>
    </row>
    <row r="14" spans="1:11" ht="15" customHeight="1" x14ac:dyDescent="0.2">
      <c r="A14" s="12" t="s">
        <v>67</v>
      </c>
      <c r="B14" s="12" t="s">
        <v>48</v>
      </c>
      <c r="C14" s="57">
        <v>400</v>
      </c>
      <c r="D14" s="54"/>
      <c r="E14" s="54"/>
      <c r="F14" s="54"/>
      <c r="G14" s="54"/>
      <c r="H14" s="54"/>
      <c r="I14" s="54"/>
      <c r="J14" s="54"/>
      <c r="K14" s="37"/>
    </row>
    <row r="15" spans="1:11" ht="15" customHeight="1" x14ac:dyDescent="0.2">
      <c r="A15" s="12" t="s">
        <v>68</v>
      </c>
      <c r="B15" s="12" t="s">
        <v>48</v>
      </c>
      <c r="C15" s="41" t="s">
        <v>69</v>
      </c>
      <c r="D15" s="54"/>
      <c r="E15" s="54"/>
      <c r="F15" s="54"/>
      <c r="G15" s="54"/>
      <c r="H15" s="54"/>
      <c r="I15" s="54"/>
      <c r="J15" s="54"/>
      <c r="K15" s="37"/>
    </row>
    <row r="16" spans="1:11" ht="15" customHeight="1" x14ac:dyDescent="0.2">
      <c r="A16" s="12" t="s">
        <v>70</v>
      </c>
      <c r="B16" s="12" t="s">
        <v>48</v>
      </c>
      <c r="C16" s="57">
        <v>400</v>
      </c>
      <c r="D16" s="54"/>
      <c r="E16" s="54"/>
      <c r="F16" s="54"/>
      <c r="G16" s="54"/>
      <c r="H16" s="54"/>
      <c r="I16" s="54"/>
      <c r="J16" s="54"/>
      <c r="K16" s="37"/>
    </row>
    <row r="17" spans="1:11" ht="15" customHeight="1" x14ac:dyDescent="0.2">
      <c r="A17" s="12" t="s">
        <v>71</v>
      </c>
      <c r="B17" s="12" t="s">
        <v>48</v>
      </c>
      <c r="C17" s="41" t="s">
        <v>72</v>
      </c>
      <c r="D17" s="54"/>
      <c r="E17" s="54"/>
      <c r="F17" s="54"/>
      <c r="G17" s="54"/>
      <c r="H17" s="54"/>
      <c r="I17" s="54"/>
      <c r="J17" s="54"/>
      <c r="K17" s="37"/>
    </row>
    <row r="18" spans="1:11" ht="15" customHeight="1" x14ac:dyDescent="0.2">
      <c r="A18" s="12" t="s">
        <v>73</v>
      </c>
      <c r="B18" s="12" t="s">
        <v>15</v>
      </c>
      <c r="C18" s="57">
        <v>200</v>
      </c>
      <c r="D18" s="54"/>
      <c r="E18" s="54"/>
      <c r="F18" s="54"/>
      <c r="G18" s="54"/>
      <c r="H18" s="54"/>
      <c r="I18" s="54"/>
      <c r="J18" s="54"/>
      <c r="K18" s="37"/>
    </row>
    <row r="19" spans="1:11" ht="15" customHeight="1" x14ac:dyDescent="0.2">
      <c r="A19" s="12" t="s">
        <v>74</v>
      </c>
      <c r="B19" s="12" t="s">
        <v>75</v>
      </c>
      <c r="C19" s="57">
        <v>30</v>
      </c>
      <c r="D19" s="54"/>
      <c r="E19" s="54"/>
      <c r="F19" s="54"/>
      <c r="G19" s="54"/>
      <c r="H19" s="54"/>
      <c r="I19" s="54"/>
      <c r="J19" s="54"/>
      <c r="K19" s="37"/>
    </row>
    <row r="20" spans="1:11" ht="19" x14ac:dyDescent="0.2">
      <c r="A20" s="60" t="s">
        <v>76</v>
      </c>
      <c r="B20" s="60" t="s">
        <v>48</v>
      </c>
      <c r="C20" s="64" t="s">
        <v>113</v>
      </c>
      <c r="D20" s="65"/>
      <c r="E20" s="21" t="s">
        <v>7</v>
      </c>
      <c r="F20" s="21" t="s">
        <v>8</v>
      </c>
      <c r="G20" s="21" t="s">
        <v>9</v>
      </c>
      <c r="H20" s="21" t="s">
        <v>10</v>
      </c>
      <c r="I20" s="21" t="s">
        <v>11</v>
      </c>
      <c r="J20" s="21" t="s">
        <v>12</v>
      </c>
      <c r="K20" s="21" t="s">
        <v>13</v>
      </c>
    </row>
    <row r="21" spans="1:11" ht="18" x14ac:dyDescent="0.2">
      <c r="A21" s="61"/>
      <c r="B21" s="61"/>
      <c r="C21" s="66">
        <v>1800</v>
      </c>
      <c r="D21" s="67"/>
      <c r="E21" s="22">
        <v>2000</v>
      </c>
      <c r="F21" s="22">
        <v>2200</v>
      </c>
      <c r="G21" s="22">
        <v>2400</v>
      </c>
      <c r="H21" s="22">
        <v>2600</v>
      </c>
      <c r="I21" s="22">
        <v>2800</v>
      </c>
      <c r="J21" s="22">
        <v>3000</v>
      </c>
      <c r="K21" s="22">
        <v>3200</v>
      </c>
    </row>
    <row r="22" spans="1:11" ht="15" customHeight="1" x14ac:dyDescent="0.2">
      <c r="A22" s="58" t="s">
        <v>77</v>
      </c>
      <c r="B22" s="54"/>
      <c r="C22" s="54"/>
      <c r="D22" s="54"/>
      <c r="E22" s="54"/>
      <c r="F22" s="54"/>
      <c r="G22" s="54"/>
      <c r="H22" s="54"/>
      <c r="I22" s="54"/>
      <c r="J22" s="54"/>
      <c r="K22" s="37"/>
    </row>
    <row r="23" spans="1:11" ht="14" x14ac:dyDescent="0.2">
      <c r="A23" s="60" t="s">
        <v>78</v>
      </c>
      <c r="B23" s="60" t="s">
        <v>79</v>
      </c>
      <c r="C23" s="38" t="s">
        <v>80</v>
      </c>
      <c r="D23" s="37"/>
      <c r="E23" s="38" t="s">
        <v>81</v>
      </c>
      <c r="F23" s="54"/>
      <c r="G23" s="37"/>
      <c r="H23" s="62" t="s">
        <v>82</v>
      </c>
      <c r="I23" s="54"/>
      <c r="J23" s="54"/>
      <c r="K23" s="37"/>
    </row>
    <row r="24" spans="1:11" ht="14" x14ac:dyDescent="0.2">
      <c r="A24" s="61"/>
      <c r="B24" s="61"/>
      <c r="C24" s="41">
        <v>3000</v>
      </c>
      <c r="D24" s="37"/>
      <c r="E24" s="41">
        <v>3500</v>
      </c>
      <c r="F24" s="54"/>
      <c r="G24" s="37"/>
      <c r="H24" s="63">
        <v>4000</v>
      </c>
      <c r="I24" s="54"/>
      <c r="J24" s="54"/>
      <c r="K24" s="37"/>
    </row>
    <row r="25" spans="1:11" ht="15" customHeight="1" x14ac:dyDescent="0.2">
      <c r="A25" s="12" t="s">
        <v>83</v>
      </c>
      <c r="B25" s="12" t="s">
        <v>79</v>
      </c>
      <c r="C25" s="57">
        <v>700</v>
      </c>
      <c r="D25" s="54"/>
      <c r="E25" s="54"/>
      <c r="F25" s="54"/>
      <c r="G25" s="54"/>
      <c r="H25" s="54"/>
      <c r="I25" s="54"/>
      <c r="J25" s="54"/>
      <c r="K25" s="37"/>
    </row>
    <row r="26" spans="1:11" ht="15" customHeight="1" x14ac:dyDescent="0.2">
      <c r="A26" s="58" t="s">
        <v>84</v>
      </c>
      <c r="B26" s="54"/>
      <c r="C26" s="54"/>
      <c r="D26" s="54"/>
      <c r="E26" s="54"/>
      <c r="F26" s="54"/>
      <c r="G26" s="54"/>
      <c r="H26" s="54"/>
      <c r="I26" s="54"/>
      <c r="J26" s="54"/>
      <c r="K26" s="37"/>
    </row>
    <row r="27" spans="1:11" ht="15.75" customHeight="1" x14ac:dyDescent="0.2">
      <c r="A27" s="12" t="s">
        <v>85</v>
      </c>
      <c r="B27" s="12" t="s">
        <v>15</v>
      </c>
      <c r="C27" s="57">
        <v>75</v>
      </c>
      <c r="D27" s="54"/>
      <c r="E27" s="54"/>
      <c r="F27" s="54"/>
      <c r="G27" s="54"/>
      <c r="H27" s="54"/>
      <c r="I27" s="54"/>
      <c r="J27" s="54"/>
      <c r="K27" s="37"/>
    </row>
    <row r="28" spans="1:11" ht="15" customHeight="1" x14ac:dyDescent="0.2">
      <c r="A28" s="12" t="s">
        <v>86</v>
      </c>
      <c r="B28" s="12" t="s">
        <v>15</v>
      </c>
      <c r="C28" s="59">
        <v>50</v>
      </c>
      <c r="D28" s="54"/>
      <c r="E28" s="54"/>
      <c r="F28" s="54"/>
      <c r="G28" s="54"/>
      <c r="H28" s="54"/>
      <c r="I28" s="54"/>
      <c r="J28" s="54"/>
      <c r="K28" s="37"/>
    </row>
    <row r="29" spans="1:11" ht="15" customHeight="1" x14ac:dyDescent="0.2">
      <c r="A29" s="12" t="s">
        <v>87</v>
      </c>
      <c r="B29" s="12" t="s">
        <v>15</v>
      </c>
      <c r="C29" s="57">
        <v>100</v>
      </c>
      <c r="D29" s="54"/>
      <c r="E29" s="54"/>
      <c r="F29" s="54"/>
      <c r="G29" s="54"/>
      <c r="H29" s="54"/>
      <c r="I29" s="54"/>
      <c r="J29" s="54"/>
      <c r="K29" s="37"/>
    </row>
    <row r="30" spans="1:11" ht="28.5" customHeight="1" x14ac:dyDescent="0.2">
      <c r="A30" s="12" t="s">
        <v>88</v>
      </c>
      <c r="B30" s="12" t="s">
        <v>63</v>
      </c>
      <c r="C30" s="57">
        <v>100</v>
      </c>
      <c r="D30" s="54"/>
      <c r="E30" s="54"/>
      <c r="F30" s="54"/>
      <c r="G30" s="54"/>
      <c r="H30" s="54"/>
      <c r="I30" s="54"/>
      <c r="J30" s="54"/>
      <c r="K30" s="37"/>
    </row>
    <row r="31" spans="1:11" ht="19" x14ac:dyDescent="0.2">
      <c r="A31" s="12" t="s">
        <v>89</v>
      </c>
      <c r="B31" s="12" t="s">
        <v>63</v>
      </c>
      <c r="C31" s="57" t="s">
        <v>90</v>
      </c>
      <c r="D31" s="54"/>
      <c r="E31" s="54"/>
      <c r="F31" s="54"/>
      <c r="G31" s="54"/>
      <c r="H31" s="54"/>
      <c r="I31" s="54"/>
      <c r="J31" s="54"/>
      <c r="K31" s="37"/>
    </row>
    <row r="32" spans="1:11" ht="19" x14ac:dyDescent="0.2">
      <c r="A32" s="12" t="s">
        <v>91</v>
      </c>
      <c r="B32" s="12" t="s">
        <v>63</v>
      </c>
      <c r="C32" s="57">
        <v>700</v>
      </c>
      <c r="D32" s="54"/>
      <c r="E32" s="54"/>
      <c r="F32" s="54"/>
      <c r="G32" s="54"/>
      <c r="H32" s="54"/>
      <c r="I32" s="54"/>
      <c r="J32" s="54"/>
      <c r="K32" s="37"/>
    </row>
    <row r="33" spans="1:11" ht="38" x14ac:dyDescent="0.25">
      <c r="A33" s="23" t="s">
        <v>92</v>
      </c>
      <c r="B33" s="12" t="s">
        <v>63</v>
      </c>
      <c r="C33" s="57">
        <v>1000</v>
      </c>
      <c r="D33" s="54"/>
      <c r="E33" s="54"/>
      <c r="F33" s="54"/>
      <c r="G33" s="54"/>
      <c r="H33" s="54"/>
      <c r="I33" s="54"/>
      <c r="J33" s="54"/>
      <c r="K33" s="37"/>
    </row>
    <row r="34" spans="1:11" ht="15" customHeight="1" x14ac:dyDescent="0.2">
      <c r="A34" s="12" t="s">
        <v>93</v>
      </c>
      <c r="B34" s="12" t="s">
        <v>94</v>
      </c>
      <c r="C34" s="41" t="s">
        <v>95</v>
      </c>
      <c r="D34" s="54"/>
      <c r="E34" s="54"/>
      <c r="F34" s="54"/>
      <c r="G34" s="54"/>
      <c r="H34" s="54"/>
      <c r="I34" s="54"/>
      <c r="J34" s="54"/>
      <c r="K34" s="37"/>
    </row>
    <row r="35" spans="1:11" ht="15" customHeight="1" x14ac:dyDescent="0.2">
      <c r="A35" s="12" t="s">
        <v>96</v>
      </c>
      <c r="B35" s="12" t="s">
        <v>63</v>
      </c>
      <c r="C35" s="41" t="s">
        <v>97</v>
      </c>
      <c r="D35" s="54"/>
      <c r="E35" s="54"/>
      <c r="F35" s="54"/>
      <c r="G35" s="54"/>
      <c r="H35" s="54"/>
      <c r="I35" s="54"/>
      <c r="J35" s="54"/>
      <c r="K35" s="37"/>
    </row>
    <row r="36" spans="1:11" ht="30" customHeight="1" x14ac:dyDescent="0.2">
      <c r="A36" s="4" t="s">
        <v>98</v>
      </c>
      <c r="B36" s="12" t="s">
        <v>99</v>
      </c>
      <c r="C36" s="57">
        <v>100</v>
      </c>
      <c r="D36" s="54"/>
      <c r="E36" s="54"/>
      <c r="F36" s="54"/>
      <c r="G36" s="54"/>
      <c r="H36" s="54"/>
      <c r="I36" s="54"/>
      <c r="J36" s="54"/>
      <c r="K36" s="37"/>
    </row>
    <row r="37" spans="1:11" ht="15" customHeight="1" x14ac:dyDescent="0.2">
      <c r="A37" s="12" t="s">
        <v>100</v>
      </c>
      <c r="B37" s="12" t="s">
        <v>63</v>
      </c>
      <c r="C37" s="57">
        <v>350</v>
      </c>
      <c r="D37" s="54"/>
      <c r="E37" s="54"/>
      <c r="F37" s="54"/>
      <c r="G37" s="54"/>
      <c r="H37" s="54"/>
      <c r="I37" s="54"/>
      <c r="J37" s="54"/>
      <c r="K37" s="37"/>
    </row>
    <row r="38" spans="1:11" ht="15" customHeight="1" x14ac:dyDescent="0.2">
      <c r="A38" s="12" t="s">
        <v>101</v>
      </c>
      <c r="B38" s="12" t="s">
        <v>102</v>
      </c>
      <c r="C38" s="57">
        <v>100</v>
      </c>
      <c r="D38" s="54"/>
      <c r="E38" s="54"/>
      <c r="F38" s="54"/>
      <c r="G38" s="54"/>
      <c r="H38" s="54"/>
      <c r="I38" s="54"/>
      <c r="J38" s="54"/>
      <c r="K38" s="37"/>
    </row>
    <row r="39" spans="1:11" ht="15" customHeight="1" x14ac:dyDescent="0.2">
      <c r="A39" s="12" t="s">
        <v>103</v>
      </c>
      <c r="B39" s="12" t="s">
        <v>99</v>
      </c>
      <c r="C39" s="57">
        <v>100</v>
      </c>
      <c r="D39" s="54"/>
      <c r="E39" s="54"/>
      <c r="F39" s="54"/>
      <c r="G39" s="54"/>
      <c r="H39" s="54"/>
      <c r="I39" s="54"/>
      <c r="J39" s="54"/>
      <c r="K39" s="37"/>
    </row>
    <row r="40" spans="1:11" ht="15.75" customHeight="1" x14ac:dyDescent="0.2">
      <c r="A40" s="24"/>
      <c r="B40" s="24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customHeight="1" x14ac:dyDescent="0.2">
      <c r="A41" s="68" t="s">
        <v>104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5.75" customHeight="1" x14ac:dyDescent="0.25">
      <c r="A42" s="70" t="s">
        <v>105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</row>
    <row r="43" spans="1:11" ht="15.75" customHeight="1" x14ac:dyDescent="0.25">
      <c r="A43" s="72" t="s">
        <v>106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1:11" ht="15.75" customHeight="1" x14ac:dyDescent="0.25">
      <c r="A44" s="26" t="s">
        <v>107</v>
      </c>
      <c r="B44" s="26"/>
      <c r="C44" s="26"/>
      <c r="D44" s="26"/>
      <c r="E44" s="26"/>
      <c r="F44" s="26"/>
      <c r="G44" s="27"/>
      <c r="H44" s="27"/>
      <c r="I44" s="27"/>
      <c r="J44" s="27"/>
      <c r="K44" s="27"/>
    </row>
    <row r="45" spans="1:11" ht="15.75" customHeight="1" x14ac:dyDescent="0.25">
      <c r="A45" s="26" t="s">
        <v>108</v>
      </c>
      <c r="B45" s="26"/>
      <c r="C45" s="26"/>
      <c r="D45" s="26"/>
      <c r="E45" s="26"/>
      <c r="F45" s="26"/>
      <c r="G45" s="27"/>
      <c r="H45" s="27"/>
      <c r="I45" s="27"/>
      <c r="J45" s="27"/>
      <c r="K45" s="27"/>
    </row>
    <row r="46" spans="1:11" ht="15" customHeight="1" x14ac:dyDescent="0.25">
      <c r="A46" s="73" t="s">
        <v>115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5.75" customHeight="1" x14ac:dyDescent="0.25">
      <c r="A47" s="26" t="s">
        <v>109</v>
      </c>
      <c r="B47" s="27"/>
      <c r="C47" s="27"/>
      <c r="D47" s="27"/>
      <c r="E47" s="27"/>
      <c r="F47" s="27"/>
      <c r="G47" s="27"/>
      <c r="H47" s="15"/>
      <c r="I47" s="27"/>
      <c r="J47" s="27"/>
      <c r="K47" s="27"/>
    </row>
    <row r="48" spans="1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</sheetData>
  <mergeCells count="58">
    <mergeCell ref="C31:K31"/>
    <mergeCell ref="C32:K32"/>
    <mergeCell ref="C33:K33"/>
    <mergeCell ref="C34:K34"/>
    <mergeCell ref="C35:K35"/>
    <mergeCell ref="C36:K36"/>
    <mergeCell ref="C37:K37"/>
    <mergeCell ref="A41:K41"/>
    <mergeCell ref="A42:K42"/>
    <mergeCell ref="A43:K43"/>
    <mergeCell ref="C38:K38"/>
    <mergeCell ref="C39:K39"/>
    <mergeCell ref="H3:I3"/>
    <mergeCell ref="J3:K3"/>
    <mergeCell ref="A1:K1"/>
    <mergeCell ref="A2:A3"/>
    <mergeCell ref="B2:B3"/>
    <mergeCell ref="D2:E2"/>
    <mergeCell ref="H2:I2"/>
    <mergeCell ref="J2:K2"/>
    <mergeCell ref="D3:E3"/>
    <mergeCell ref="D4:E4"/>
    <mergeCell ref="H4:I4"/>
    <mergeCell ref="J4:K4"/>
    <mergeCell ref="C5:K5"/>
    <mergeCell ref="C6:K6"/>
    <mergeCell ref="A7:K7"/>
    <mergeCell ref="C8:K8"/>
    <mergeCell ref="C9:K9"/>
    <mergeCell ref="C10:K10"/>
    <mergeCell ref="C11:K11"/>
    <mergeCell ref="C12:K12"/>
    <mergeCell ref="C13:K13"/>
    <mergeCell ref="C14:K14"/>
    <mergeCell ref="C15:K15"/>
    <mergeCell ref="C16:K16"/>
    <mergeCell ref="C17:K17"/>
    <mergeCell ref="C18:K18"/>
    <mergeCell ref="C19:K19"/>
    <mergeCell ref="A20:A21"/>
    <mergeCell ref="B20:B21"/>
    <mergeCell ref="C20:D20"/>
    <mergeCell ref="C21:D21"/>
    <mergeCell ref="A22:K22"/>
    <mergeCell ref="A23:A24"/>
    <mergeCell ref="B23:B24"/>
    <mergeCell ref="C23:D23"/>
    <mergeCell ref="E23:G23"/>
    <mergeCell ref="H23:K23"/>
    <mergeCell ref="C24:D24"/>
    <mergeCell ref="E24:G24"/>
    <mergeCell ref="H24:K24"/>
    <mergeCell ref="C30:K30"/>
    <mergeCell ref="C25:K25"/>
    <mergeCell ref="A26:K26"/>
    <mergeCell ref="C27:K27"/>
    <mergeCell ref="C28:K28"/>
    <mergeCell ref="C29:K29"/>
  </mergeCells>
  <printOptions horizontalCentered="1"/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Допы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2024-03-21T22:51:29Z</cp:lastPrinted>
  <dcterms:created xsi:type="dcterms:W3CDTF">2024-03-21T23:44:18Z</dcterms:created>
  <dcterms:modified xsi:type="dcterms:W3CDTF">2024-03-25T09:28:19Z</dcterms:modified>
</cp:coreProperties>
</file>